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Лист1!$A$1:$E$71</definedName>
  </definedNames>
  <calcPr calcId="144525" iterate="1"/>
</workbook>
</file>

<file path=xl/calcChain.xml><?xml version="1.0" encoding="utf-8"?>
<calcChain xmlns="http://schemas.openxmlformats.org/spreadsheetml/2006/main">
  <c r="C24" i="1" l="1"/>
  <c r="C20" i="1"/>
  <c r="C25" i="1"/>
  <c r="C38" i="1" l="1"/>
  <c r="C66" i="1"/>
  <c r="C68" i="1" l="1"/>
  <c r="C56" i="1"/>
  <c r="C67" i="1"/>
  <c r="C57" i="1"/>
  <c r="C22" i="1" l="1"/>
  <c r="E60" i="1" l="1"/>
  <c r="D60" i="1"/>
  <c r="C60" i="1"/>
  <c r="C36" i="1" l="1"/>
  <c r="C45" i="1"/>
  <c r="C43" i="1"/>
  <c r="C40" i="1"/>
  <c r="C39" i="1"/>
  <c r="C37" i="1"/>
  <c r="C70" i="1" l="1"/>
  <c r="C63" i="1" l="1"/>
  <c r="E58" i="1" l="1"/>
  <c r="D58" i="1"/>
  <c r="C58" i="1"/>
  <c r="C15" i="1" l="1"/>
  <c r="C21" i="1" l="1"/>
  <c r="E68" i="1" l="1"/>
  <c r="D68" i="1"/>
  <c r="E69" i="1"/>
  <c r="E66" i="1" s="1"/>
  <c r="D69" i="1"/>
  <c r="E50" i="1"/>
  <c r="D50" i="1"/>
  <c r="C50" i="1"/>
  <c r="E37" i="1"/>
  <c r="D37" i="1"/>
  <c r="E40" i="1"/>
  <c r="D40" i="1"/>
  <c r="E39" i="1"/>
  <c r="D39" i="1"/>
  <c r="E45" i="1"/>
  <c r="D45" i="1"/>
  <c r="E43" i="1"/>
  <c r="D43" i="1"/>
  <c r="C17" i="1"/>
  <c r="D66" i="1" l="1"/>
  <c r="E38" i="1"/>
  <c r="C18" i="1"/>
  <c r="E16" i="1"/>
  <c r="D16" i="1"/>
  <c r="C16" i="1"/>
  <c r="D15" i="1"/>
  <c r="C27" i="1"/>
  <c r="E11" i="1" l="1"/>
  <c r="D11" i="1"/>
  <c r="C11" i="1"/>
  <c r="E24" i="1" l="1"/>
  <c r="D24" i="1"/>
  <c r="E23" i="1" l="1"/>
  <c r="E13" i="1" s="1"/>
  <c r="D23" i="1"/>
  <c r="D13" i="1" s="1"/>
  <c r="E65" i="1"/>
  <c r="E64" i="1" s="1"/>
  <c r="C10" i="1" l="1"/>
  <c r="D10" i="1"/>
  <c r="E10" i="1"/>
  <c r="D65" i="1" l="1"/>
  <c r="D64" i="1" s="1"/>
  <c r="C65" i="1"/>
  <c r="C64" i="1" s="1"/>
  <c r="C23" i="1"/>
  <c r="C13" i="1" s="1"/>
  <c r="C9" i="1"/>
  <c r="C8" i="1" s="1"/>
  <c r="E9" i="1"/>
  <c r="E8" i="1" s="1"/>
  <c r="D9" i="1"/>
  <c r="D8" i="1" s="1"/>
  <c r="E62" i="1" l="1"/>
  <c r="E61" i="1" s="1"/>
  <c r="D62" i="1"/>
  <c r="D61" i="1" s="1"/>
  <c r="C62" i="1"/>
  <c r="C61" i="1" s="1"/>
  <c r="D51" i="1" l="1"/>
  <c r="E51" i="1"/>
  <c r="C51" i="1"/>
  <c r="C41" i="1" l="1"/>
  <c r="D41" i="1"/>
  <c r="C46" i="1"/>
  <c r="C33" i="1" s="1"/>
  <c r="D46" i="1"/>
  <c r="D33" i="1" l="1"/>
  <c r="D7" i="1" s="1"/>
  <c r="C35" i="1"/>
  <c r="C34" i="1" s="1"/>
  <c r="D35" i="1"/>
  <c r="D34" i="1" s="1"/>
  <c r="D6" i="1" l="1"/>
  <c r="C7" i="1"/>
  <c r="C6" i="1" s="1"/>
  <c r="E41" i="1" l="1"/>
  <c r="E46" i="1"/>
  <c r="E33" i="1" l="1"/>
  <c r="E7" i="1" s="1"/>
  <c r="E35" i="1"/>
  <c r="E34" i="1" s="1"/>
  <c r="E6" i="1" l="1"/>
</calcChain>
</file>

<file path=xl/sharedStrings.xml><?xml version="1.0" encoding="utf-8"?>
<sst xmlns="http://schemas.openxmlformats.org/spreadsheetml/2006/main" count="134" uniqueCount="131">
  <si>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</si>
  <si>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</si>
  <si>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</si>
  <si>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</si>
  <si>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</si>
  <si>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</si>
  <si>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</si>
  <si>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</si>
  <si>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</si>
  <si>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</si>
  <si>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</si>
  <si>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</si>
  <si>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</si>
  <si>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Прочие субсидии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</si>
  <si>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</si>
  <si>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</si>
  <si>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</si>
  <si>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</si>
  <si>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</si>
  <si>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</si>
  <si>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</si>
  <si>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</si>
  <si>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</si>
  <si>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000 202 29999 00 0000 150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</si>
  <si>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</si>
  <si>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</si>
  <si>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</si>
  <si>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</si>
  <si>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</si>
  <si>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</si>
  <si>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</si>
  <si>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</si>
  <si>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</si>
  <si>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000 202 30024 05 0015 150</t>
  </si>
  <si>
    <t>000 202 30024 05 0011 150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</si>
  <si>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</si>
  <si>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</si>
  <si>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</si>
  <si>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</si>
  <si>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</si>
  <si>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</si>
  <si>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</si>
  <si>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</si>
  <si>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</si>
  <si>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000 202 29999 05 0000 150</t>
  </si>
  <si>
    <t>Прочие субсидии бюджетам муниципальных районов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</si>
  <si>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</si>
  <si>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</si>
  <si>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</si>
  <si>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</si>
  <si>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>2023 год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</si>
  <si>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</si>
  <si>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</si>
  <si>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</si>
  <si>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</si>
  <si>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</si>
  <si>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</si>
  <si>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</si>
  <si>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финансовое обеспечение образовательной деятельности муниципальных образовательных учреждений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</si>
  <si>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</si>
  <si>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исполнение государственных полномочий по расчету и предоставлению дотаций поселениям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</si>
  <si>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</si>
  <si>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</si>
  <si>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</si>
  <si>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</si>
  <si>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</si>
  <si>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</si>
  <si>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</si>
  <si>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</si>
  <si>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</si>
  <si>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</si>
  <si>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</si>
  <si>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</si>
  <si>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</si>
  <si>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</si>
  <si>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</si>
  <si>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Межбюджетные трансферты бюджетам муниципальных районов и городских округов на осуществление мероприятий в области энергосбережения и повышения энергетической эффективности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</si>
  <si>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</si>
  <si>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</si>
  <si>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</si>
  <si>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Безвозмездные поступления в бюджет Дергачевского муниципального района                                                                        на 2022 год  и плановый период 2023 и 2024 годов</t>
  </si>
  <si>
    <t>2022год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</si>
  <si>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</si>
  <si>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</si>
  <si>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</si>
  <si>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</si>
  <si>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</si>
  <si>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</si>
  <si>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</si>
  <si>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</si>
  <si>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</si>
  <si>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</si>
  <si>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</si>
  <si>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</si>
  <si>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</si>
  <si>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000 2 02 25169 05 0000 150</t>
  </si>
  <si>
    <t>Субсидии бюджетам муниципальных районов области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</si>
  <si>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</si>
  <si>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</si>
  <si>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000 202 25519 05 0000 150</t>
  </si>
  <si>
    <t>Субсидии бюджетам муниципальных районов на  поддержку отрасли культуры</t>
  </si>
  <si>
    <t>Субсидии бюджетам муниципальных районов на  проведение комплексных кадастровых работ</t>
  </si>
  <si>
    <t>000 2 02 25497 05 0000 150</t>
  </si>
  <si>
    <t>Субсидии бюджетам муниципальных районов области на обеспечение жильем молодых семей</t>
  </si>
  <si>
    <t>000 202 25511 05 0000 150</t>
  </si>
  <si>
    <t>000 202 25210 05 0000 150</t>
  </si>
  <si>
    <t xml:space="preserve">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 </t>
  </si>
  <si>
    <t>000 202 49999 05 0067 150</t>
  </si>
  <si>
    <t>000 202 49999 05 0070 150</t>
  </si>
  <si>
    <t>Межбюджетные трансферты, передаваемые бюджетам муниципальных районов области на проведение капитального и текущего ремонта, техническое оснащение муниципальных учреждений культурно-досугового типа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</si>
  <si>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</si>
  <si>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000 202 19999 05 0000 150</t>
  </si>
  <si>
    <t>Дотации бюджетам муниципальных районов на компенсацию дополнительных расходов на повышение оплаты труда некоторых категорий работников муниципальных учреждений в связи с увеличением минимального размера оплаты труда с 1 января 2021 года</t>
  </si>
  <si>
    <t>000 202 25753 05 0000 150</t>
  </si>
  <si>
    <t>Субсидии бюджетам муниципальных районов на софинансирование закупку оборудования для создания "умных" спортивных площадок</t>
  </si>
  <si>
    <t>000 202 29900 00 0000 150</t>
  </si>
  <si>
    <t>Субсидии бюджетам муниципальных районов из местных бюджетам</t>
  </si>
  <si>
    <t>000 202 29900 05 0000 150</t>
  </si>
  <si>
    <t>000 202 35120 00 0000 150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</si>
  <si>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</si>
  <si>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</si>
  <si>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</si>
  <si>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000 202 49999 05 0006 150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</si>
  <si>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</si>
  <si>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 xml:space="preserve">  тыс. Рублей</t>
  </si>
  <si>
    <t>000 2 02 29999 05 0123 150</t>
  </si>
  <si>
    <t>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</si>
  <si>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000 2 02 29999 05 0122 150</t>
  </si>
  <si>
    <t>Субсидии бюджетам муниципальных районов на мероприятия по устройству основания для создания "умной" спортивной площадки (в рамках достижения соответствующих задач Федерального проекта)</t>
  </si>
  <si>
    <t>Субсидии бюджетам муниципальных районов на софимероприятия по закупке оборудования для создания "умных" спортивных площадок ( в рамках достижения соответствующих задач федерального проекта)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</si>
  <si>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к решению от 24.10.2022 г. № 20-126   
Приложение 1                                                                                                                                                                                                                                         к решению от 20.12.2021 г. № 04-33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</si>
</sst>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5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8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3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wrapText="1"/>
    </xf>
    <xf numFmtId="0" fontId="1" fillId="3" borderId="2" xfId="0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164" fontId="8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view="pageBreakPreview" topLeftCell="A43" zoomScale="90" zoomScaleNormal="100" zoomScaleSheetLayoutView="90" workbookViewId="0">
      <selection activeCell="E7" sqref="E7"/>
    </sheetView>
  </sheetViews>
  <sheetFormatPr defaultColWidth="9.140625" defaultRowHeight="15" x14ac:dyDescent="0.25"/>
  <cols>
    <col min="1" max="1" width="28.42578125" style="1" customWidth="1"/>
    <col min="2" max="2" width="49" style="1" customWidth="1"/>
    <col min="3" max="3" width="13.85546875" style="13" customWidth="1"/>
    <col min="4" max="4" width="13.28515625" style="13" customWidth="1"/>
    <col min="5" max="5" width="14.7109375" style="1" customWidth="1"/>
    <col min="6" max="6" width="12.140625" style="1" bestFit="1" customWidth="1"/>
    <col min="7" max="7" width="12.7109375" style="1" customWidth="1"/>
    <col min="8" max="8" width="13.28515625" style="1" customWidth="1"/>
    <col min="9" max="16384" width="9.140625" style="1"/>
  </cols>
  <sheetData>
    <row r="1" spans="1:8" ht="66" customHeight="1" x14ac:dyDescent="0.25">
      <c r="A1" s="81" t="s">
        <v>130</v>
      </c>
      <c r="B1" s="81"/>
      <c r="C1" s="81"/>
      <c r="D1" s="81"/>
      <c r="E1" s="81"/>
    </row>
    <row r="2" spans="1:8" x14ac:dyDescent="0.25">
      <c r="A2" s="2"/>
    </row>
    <row r="3" spans="1:8" ht="54" customHeight="1" x14ac:dyDescent="0.25">
      <c r="A3" s="82" t="s">
        <v>80</v>
      </c>
      <c r="B3" s="82"/>
      <c r="C3" s="82"/>
      <c r="D3" s="82"/>
      <c r="E3" s="82"/>
    </row>
    <row r="4" spans="1:8" ht="18.75" x14ac:dyDescent="0.25">
      <c r="A4" s="83" t="s">
        <v>124</v>
      </c>
      <c r="B4" s="83"/>
      <c r="C4" s="83"/>
      <c r="D4" s="83"/>
      <c r="E4" s="83"/>
    </row>
    <row r="5" spans="1:8" ht="31.5" x14ac:dyDescent="0.25">
      <c r="A5" s="3" t="s">
        <v>0</v>
      </c>
      <c r="B5" s="3" t="s">
        <v>1</v>
      </c>
      <c r="C5" s="9" t="s">
        <v>81</v>
      </c>
      <c r="D5" s="9" t="s">
        <v>50</v>
      </c>
      <c r="E5" s="9" t="s">
        <v>82</v>
      </c>
    </row>
    <row r="6" spans="1:8" ht="31.5" customHeight="1" x14ac:dyDescent="0.25">
      <c r="A6" s="3" t="s">
        <v>11</v>
      </c>
      <c r="B6" s="4" t="s">
        <v>10</v>
      </c>
      <c r="C6" s="10">
        <f>C7</f>
        <v>546747.4</v>
      </c>
      <c r="D6" s="10">
        <f t="shared" ref="D6:E6" si="0">D7</f>
        <v>384415.6</v>
      </c>
      <c r="E6" s="10">
        <f t="shared" si="0"/>
        <v>389603.20000000007</v>
      </c>
      <c r="F6" s="5"/>
      <c r="G6" s="5"/>
      <c r="H6" s="5"/>
    </row>
    <row r="7" spans="1:8" ht="47.25" x14ac:dyDescent="0.25">
      <c r="A7" s="3" t="s">
        <v>2</v>
      </c>
      <c r="B7" s="4" t="s">
        <v>14</v>
      </c>
      <c r="C7" s="10">
        <f>C8+C33+C61+C13</f>
        <v>546747.4</v>
      </c>
      <c r="D7" s="10">
        <f>D8+D33+D61+D13</f>
        <v>384415.6</v>
      </c>
      <c r="E7" s="10">
        <f>E8+E33+E61+E13</f>
        <v>389603.20000000007</v>
      </c>
      <c r="F7" s="5"/>
    </row>
    <row r="8" spans="1:8" ht="30" customHeight="1" x14ac:dyDescent="0.25">
      <c r="A8" s="6" t="s">
        <v>19</v>
      </c>
      <c r="B8" s="7" t="s">
        <v>53</v>
      </c>
      <c r="C8" s="11">
        <f>C9+C12</f>
        <v>117868.7</v>
      </c>
      <c r="D8" s="11">
        <f>D9</f>
        <v>104971.7</v>
      </c>
      <c r="E8" s="11">
        <f>E9</f>
        <v>113185.7</v>
      </c>
    </row>
    <row r="9" spans="1:8" ht="32.25" customHeight="1" x14ac:dyDescent="0.25">
      <c r="A9" s="8" t="s">
        <v>20</v>
      </c>
      <c r="B9" s="8" t="s">
        <v>54</v>
      </c>
      <c r="C9" s="12">
        <f>C10</f>
        <v>115998.8</v>
      </c>
      <c r="D9" s="12">
        <f t="shared" ref="D9:E9" si="1">D10</f>
        <v>104971.7</v>
      </c>
      <c r="E9" s="12">
        <f t="shared" si="1"/>
        <v>113185.7</v>
      </c>
    </row>
    <row r="10" spans="1:8" ht="48.75" customHeight="1" x14ac:dyDescent="0.25">
      <c r="A10" s="24" t="s">
        <v>43</v>
      </c>
      <c r="B10" s="24" t="s">
        <v>55</v>
      </c>
      <c r="C10" s="59">
        <f>C11</f>
        <v>115998.8</v>
      </c>
      <c r="D10" s="59">
        <f t="shared" ref="D10:E10" si="2">D11</f>
        <v>104971.7</v>
      </c>
      <c r="E10" s="59">
        <f t="shared" si="2"/>
        <v>113185.7</v>
      </c>
    </row>
    <row r="11" spans="1:8" ht="47.25" x14ac:dyDescent="0.25">
      <c r="A11" s="17" t="s">
        <v>21</v>
      </c>
      <c r="B11" s="22" t="s">
        <v>56</v>
      </c>
      <c r="C11" s="17">
        <f>114287.5+1711.3</f>
        <v>115998.8</v>
      </c>
      <c r="D11" s="17">
        <f>104615.8+355.9</f>
        <v>104971.7</v>
      </c>
      <c r="E11" s="32">
        <f>112750.3+435.4</f>
        <v>113185.7</v>
      </c>
    </row>
    <row r="12" spans="1:8" ht="94.5" x14ac:dyDescent="0.25">
      <c r="A12" s="17" t="s">
        <v>111</v>
      </c>
      <c r="B12" s="22" t="s">
        <v>112</v>
      </c>
      <c r="C12" s="17">
        <v>1869.9</v>
      </c>
      <c r="D12" s="15"/>
      <c r="E12" s="19"/>
    </row>
    <row r="13" spans="1:8" ht="47.25" x14ac:dyDescent="0.25">
      <c r="A13" s="60" t="s">
        <v>22</v>
      </c>
      <c r="B13" s="27" t="s">
        <v>57</v>
      </c>
      <c r="C13" s="28">
        <f>C23+C16+C14+C18+C15+C17+C19+C20+C21</f>
        <v>166857.20000000001</v>
      </c>
      <c r="D13" s="28">
        <f>D23+D16+D14+D18+D17+D19+D15</f>
        <v>39818.6</v>
      </c>
      <c r="E13" s="28">
        <f>E23+E16+E14+E17+E19+E15</f>
        <v>36921.9</v>
      </c>
    </row>
    <row r="14" spans="1:8" ht="110.25" x14ac:dyDescent="0.25">
      <c r="A14" s="17" t="s">
        <v>95</v>
      </c>
      <c r="B14" s="18" t="s">
        <v>96</v>
      </c>
      <c r="C14" s="19">
        <v>3137.5</v>
      </c>
      <c r="D14" s="19">
        <v>4705.5</v>
      </c>
      <c r="E14" s="19">
        <v>3000</v>
      </c>
    </row>
    <row r="15" spans="1:8" ht="63" x14ac:dyDescent="0.25">
      <c r="A15" s="15" t="s">
        <v>105</v>
      </c>
      <c r="B15" s="20" t="s">
        <v>110</v>
      </c>
      <c r="C15" s="21">
        <f>4753.2+1.5-1646.8</f>
        <v>3107.8999999999996</v>
      </c>
      <c r="D15" s="21">
        <f>12509.4+11</f>
        <v>12520.4</v>
      </c>
      <c r="E15" s="21">
        <v>6385.4</v>
      </c>
    </row>
    <row r="16" spans="1:8" ht="78.75" x14ac:dyDescent="0.25">
      <c r="A16" s="17" t="s">
        <v>93</v>
      </c>
      <c r="B16" s="18" t="s">
        <v>94</v>
      </c>
      <c r="C16" s="19">
        <f>6842+166.7</f>
        <v>7008.7</v>
      </c>
      <c r="D16" s="19">
        <f>6708.5+32.8</f>
        <v>6741.3</v>
      </c>
      <c r="E16" s="19">
        <f>6911.4+19.5</f>
        <v>6930.9</v>
      </c>
    </row>
    <row r="17" spans="1:5" ht="47.25" x14ac:dyDescent="0.25">
      <c r="A17" s="17" t="s">
        <v>102</v>
      </c>
      <c r="B17" s="22" t="s">
        <v>103</v>
      </c>
      <c r="C17" s="19">
        <f>1091.6-345.3</f>
        <v>746.3</v>
      </c>
      <c r="D17" s="19"/>
      <c r="E17" s="19"/>
    </row>
    <row r="18" spans="1:5" ht="47.25" x14ac:dyDescent="0.25">
      <c r="A18" s="15" t="s">
        <v>104</v>
      </c>
      <c r="B18" s="23" t="s">
        <v>101</v>
      </c>
      <c r="C18" s="19">
        <f>241.7+527.6</f>
        <v>769.3</v>
      </c>
      <c r="D18" s="19"/>
      <c r="E18" s="19"/>
    </row>
    <row r="19" spans="1:5" ht="31.5" x14ac:dyDescent="0.25">
      <c r="A19" s="15" t="s">
        <v>99</v>
      </c>
      <c r="B19" s="23" t="s">
        <v>100</v>
      </c>
      <c r="C19" s="19">
        <v>79.3</v>
      </c>
      <c r="D19" s="19"/>
      <c r="E19" s="19"/>
    </row>
    <row r="20" spans="1:5" s="16" customFormat="1" ht="47.25" x14ac:dyDescent="0.25">
      <c r="A20" s="15" t="s">
        <v>113</v>
      </c>
      <c r="B20" s="23" t="s">
        <v>114</v>
      </c>
      <c r="C20" s="19">
        <f>67415.7+20224.7</f>
        <v>87640.4</v>
      </c>
      <c r="D20" s="19"/>
      <c r="E20" s="19"/>
    </row>
    <row r="21" spans="1:5" s="16" customFormat="1" ht="31.5" x14ac:dyDescent="0.25">
      <c r="A21" s="24" t="s">
        <v>115</v>
      </c>
      <c r="B21" s="64" t="s">
        <v>116</v>
      </c>
      <c r="C21" s="65">
        <f>C22</f>
        <v>2100</v>
      </c>
      <c r="D21" s="19"/>
      <c r="E21" s="19"/>
    </row>
    <row r="22" spans="1:5" s="16" customFormat="1" ht="31.5" x14ac:dyDescent="0.25">
      <c r="A22" s="68" t="s">
        <v>117</v>
      </c>
      <c r="B22" s="18" t="s">
        <v>116</v>
      </c>
      <c r="C22" s="32">
        <f>1000+1100</f>
        <v>2100</v>
      </c>
      <c r="D22" s="19"/>
      <c r="E22" s="19"/>
    </row>
    <row r="23" spans="1:5" x14ac:dyDescent="0.25">
      <c r="A23" s="24" t="s">
        <v>23</v>
      </c>
      <c r="B23" s="24" t="s">
        <v>13</v>
      </c>
      <c r="C23" s="25">
        <f>C24</f>
        <v>62267.799999999996</v>
      </c>
      <c r="D23" s="25">
        <f t="shared" ref="D23:E23" si="3">D24</f>
        <v>15851.4</v>
      </c>
      <c r="E23" s="25">
        <f t="shared" si="3"/>
        <v>20605.600000000002</v>
      </c>
    </row>
    <row r="24" spans="1:5" ht="30" x14ac:dyDescent="0.25">
      <c r="A24" s="24" t="s">
        <v>44</v>
      </c>
      <c r="B24" s="24" t="s">
        <v>45</v>
      </c>
      <c r="C24" s="25">
        <f>C26+C27+C29+C30+C28+C32+C31+C25</f>
        <v>62267.799999999996</v>
      </c>
      <c r="D24" s="25">
        <f>D26+D27+D29+D30+D28</f>
        <v>15851.4</v>
      </c>
      <c r="E24" s="25">
        <f>E26+E27+E29+E30+E28</f>
        <v>20605.600000000002</v>
      </c>
    </row>
    <row r="25" spans="1:5" ht="78.75" x14ac:dyDescent="0.25">
      <c r="A25" s="69" t="s">
        <v>44</v>
      </c>
      <c r="B25" s="79" t="s">
        <v>129</v>
      </c>
      <c r="C25" s="74">
        <f>9492.9</f>
        <v>9492.9</v>
      </c>
      <c r="D25" s="84"/>
      <c r="E25" s="84"/>
    </row>
    <row r="26" spans="1:5" ht="78.75" x14ac:dyDescent="0.25">
      <c r="A26" s="15" t="s">
        <v>42</v>
      </c>
      <c r="B26" s="20" t="s">
        <v>51</v>
      </c>
      <c r="C26" s="21">
        <v>18338.2</v>
      </c>
      <c r="D26" s="21"/>
      <c r="E26" s="21"/>
    </row>
    <row r="27" spans="1:5" s="16" customFormat="1" ht="63" x14ac:dyDescent="0.25">
      <c r="A27" s="15" t="s">
        <v>85</v>
      </c>
      <c r="B27" s="20" t="s">
        <v>83</v>
      </c>
      <c r="C27" s="21">
        <f>4211.4+4288.6</f>
        <v>8500</v>
      </c>
      <c r="D27" s="21">
        <v>2090.9</v>
      </c>
      <c r="E27" s="21">
        <v>2120.5</v>
      </c>
    </row>
    <row r="28" spans="1:5" s="16" customFormat="1" ht="63" x14ac:dyDescent="0.25">
      <c r="A28" s="17" t="s">
        <v>97</v>
      </c>
      <c r="B28" s="22" t="s">
        <v>98</v>
      </c>
      <c r="C28" s="21">
        <v>3662.9</v>
      </c>
      <c r="D28" s="21">
        <v>3662.9</v>
      </c>
      <c r="E28" s="21">
        <v>3662.9</v>
      </c>
    </row>
    <row r="29" spans="1:5" s="16" customFormat="1" ht="94.5" x14ac:dyDescent="0.25">
      <c r="A29" s="17" t="s">
        <v>89</v>
      </c>
      <c r="B29" s="22" t="s">
        <v>90</v>
      </c>
      <c r="C29" s="21">
        <v>5017.2</v>
      </c>
      <c r="D29" s="21">
        <v>9357.4</v>
      </c>
      <c r="E29" s="21">
        <v>14174.5</v>
      </c>
    </row>
    <row r="30" spans="1:5" s="16" customFormat="1" ht="78.75" x14ac:dyDescent="0.25">
      <c r="A30" s="17" t="s">
        <v>91</v>
      </c>
      <c r="B30" s="22" t="s">
        <v>92</v>
      </c>
      <c r="C30" s="21">
        <v>238.8</v>
      </c>
      <c r="D30" s="21">
        <v>740.2</v>
      </c>
      <c r="E30" s="21">
        <v>647.70000000000005</v>
      </c>
    </row>
    <row r="31" spans="1:5" s="16" customFormat="1" ht="78.75" x14ac:dyDescent="0.25">
      <c r="A31" s="15" t="s">
        <v>127</v>
      </c>
      <c r="B31" s="23" t="s">
        <v>128</v>
      </c>
      <c r="C31" s="21">
        <v>16411.599999999999</v>
      </c>
      <c r="D31" s="21"/>
      <c r="E31" s="21"/>
    </row>
    <row r="32" spans="1:5" s="16" customFormat="1" ht="110.25" x14ac:dyDescent="0.25">
      <c r="A32" s="69" t="s">
        <v>125</v>
      </c>
      <c r="B32" s="70" t="s">
        <v>126</v>
      </c>
      <c r="C32" s="71">
        <v>606.20000000000005</v>
      </c>
      <c r="D32" s="71"/>
      <c r="E32" s="71"/>
    </row>
    <row r="33" spans="1:6" ht="33.75" customHeight="1" x14ac:dyDescent="0.25">
      <c r="A33" s="26" t="s">
        <v>24</v>
      </c>
      <c r="B33" s="27" t="s">
        <v>15</v>
      </c>
      <c r="C33" s="28">
        <f>C56+C36+C51+C46+C37+C40+C50+C45+C39+C41+C57+C38+C60+C58</f>
        <v>243016.20000000004</v>
      </c>
      <c r="D33" s="28">
        <f t="shared" ref="D33:E33" si="4">D56+D36+D51+D46+D37+D40+D50+D45+D39+D41+D57+D38+D60+D58</f>
        <v>235425.59999999998</v>
      </c>
      <c r="E33" s="28">
        <f t="shared" si="4"/>
        <v>235560.2</v>
      </c>
      <c r="F33" s="5"/>
    </row>
    <row r="34" spans="1:6" ht="36.75" customHeight="1" x14ac:dyDescent="0.25">
      <c r="A34" s="29" t="s">
        <v>25</v>
      </c>
      <c r="B34" s="29" t="s">
        <v>12</v>
      </c>
      <c r="C34" s="30">
        <f>C35</f>
        <v>243006.50000000003</v>
      </c>
      <c r="D34" s="30">
        <f t="shared" ref="D34:E34" si="5">D35</f>
        <v>235421.8</v>
      </c>
      <c r="E34" s="30">
        <f t="shared" si="5"/>
        <v>235559.1</v>
      </c>
    </row>
    <row r="35" spans="1:6" ht="48" customHeight="1" x14ac:dyDescent="0.25">
      <c r="A35" s="29" t="s">
        <v>46</v>
      </c>
      <c r="B35" s="29" t="s">
        <v>47</v>
      </c>
      <c r="C35" s="30">
        <f>C36+C37+C38+C39+C40+C41+C45+C46+C50+C51+C56+C57+C60</f>
        <v>243006.50000000003</v>
      </c>
      <c r="D35" s="30">
        <f t="shared" ref="D35:E35" si="6">D36+D37+D38+D39+D40+D41+D45+D46+D50+D51+D56+D57+D60</f>
        <v>235421.8</v>
      </c>
      <c r="E35" s="30">
        <f t="shared" si="6"/>
        <v>235559.1</v>
      </c>
    </row>
    <row r="36" spans="1:6" ht="67.5" customHeight="1" x14ac:dyDescent="0.25">
      <c r="A36" s="20" t="s">
        <v>27</v>
      </c>
      <c r="B36" s="20" t="s">
        <v>58</v>
      </c>
      <c r="C36" s="19">
        <f>174178+1079.2+2737</f>
        <v>177994.2</v>
      </c>
      <c r="D36" s="19">
        <v>174178</v>
      </c>
      <c r="E36" s="19">
        <v>174178</v>
      </c>
    </row>
    <row r="37" spans="1:6" ht="95.25" customHeight="1" x14ac:dyDescent="0.25">
      <c r="A37" s="20" t="s">
        <v>31</v>
      </c>
      <c r="B37" s="20" t="s">
        <v>59</v>
      </c>
      <c r="C37" s="17">
        <f>330.3+6.7+19.6</f>
        <v>356.6</v>
      </c>
      <c r="D37" s="17">
        <f t="shared" ref="D37:E37" si="7">330.3+6.7</f>
        <v>337</v>
      </c>
      <c r="E37" s="17">
        <f t="shared" si="7"/>
        <v>337</v>
      </c>
    </row>
    <row r="38" spans="1:6" ht="63" x14ac:dyDescent="0.25">
      <c r="A38" s="70" t="s">
        <v>36</v>
      </c>
      <c r="B38" s="70" t="s">
        <v>60</v>
      </c>
      <c r="C38" s="80">
        <f>959.3-32.2</f>
        <v>927.09999999999991</v>
      </c>
      <c r="D38" s="31">
        <v>983</v>
      </c>
      <c r="E38" s="32">
        <f>1008.8+1.7</f>
        <v>1010.5</v>
      </c>
    </row>
    <row r="39" spans="1:6" ht="129" customHeight="1" x14ac:dyDescent="0.25">
      <c r="A39" s="20" t="s">
        <v>35</v>
      </c>
      <c r="B39" s="20" t="s">
        <v>61</v>
      </c>
      <c r="C39" s="17">
        <f>330.3+6.7+19.6</f>
        <v>356.6</v>
      </c>
      <c r="D39" s="17">
        <f t="shared" ref="D39:E40" si="8">330.3+6.7</f>
        <v>337</v>
      </c>
      <c r="E39" s="17">
        <f t="shared" si="8"/>
        <v>337</v>
      </c>
    </row>
    <row r="40" spans="1:6" ht="181.5" customHeight="1" x14ac:dyDescent="0.25">
      <c r="A40" s="22" t="s">
        <v>32</v>
      </c>
      <c r="B40" s="67" t="s">
        <v>62</v>
      </c>
      <c r="C40" s="17">
        <f>330.3+6.7+19.6</f>
        <v>356.6</v>
      </c>
      <c r="D40" s="17">
        <f t="shared" si="8"/>
        <v>337</v>
      </c>
      <c r="E40" s="17">
        <f t="shared" si="8"/>
        <v>337</v>
      </c>
    </row>
    <row r="41" spans="1:6" ht="114.75" customHeight="1" x14ac:dyDescent="0.25">
      <c r="A41" s="15"/>
      <c r="B41" s="20" t="s">
        <v>63</v>
      </c>
      <c r="C41" s="19">
        <f t="shared" ref="C41:D41" si="9">C43+C44</f>
        <v>2859.9</v>
      </c>
      <c r="D41" s="19">
        <f t="shared" si="9"/>
        <v>2948</v>
      </c>
      <c r="E41" s="19">
        <f>E43+E44</f>
        <v>3057.7</v>
      </c>
    </row>
    <row r="42" spans="1:6" ht="15.75" x14ac:dyDescent="0.25">
      <c r="A42" s="33"/>
      <c r="B42" s="34" t="s">
        <v>8</v>
      </c>
      <c r="C42" s="33"/>
      <c r="D42" s="33"/>
      <c r="E42" s="35"/>
    </row>
    <row r="43" spans="1:6" ht="47.25" customHeight="1" x14ac:dyDescent="0.25">
      <c r="A43" s="33" t="s">
        <v>64</v>
      </c>
      <c r="B43" s="22" t="s">
        <v>9</v>
      </c>
      <c r="C43" s="17">
        <f>330.3+6.7+19.6</f>
        <v>356.6</v>
      </c>
      <c r="D43" s="17">
        <f>330.3+6.7</f>
        <v>337</v>
      </c>
      <c r="E43" s="32">
        <f>330.3+ 6.7</f>
        <v>337</v>
      </c>
    </row>
    <row r="44" spans="1:6" ht="45" customHeight="1" x14ac:dyDescent="0.25">
      <c r="A44" s="36" t="s">
        <v>65</v>
      </c>
      <c r="B44" s="37" t="s">
        <v>66</v>
      </c>
      <c r="C44" s="36">
        <v>2503.3000000000002</v>
      </c>
      <c r="D44" s="36">
        <v>2611</v>
      </c>
      <c r="E44" s="38">
        <v>2720.7</v>
      </c>
    </row>
    <row r="45" spans="1:6" ht="94.5" customHeight="1" x14ac:dyDescent="0.25">
      <c r="A45" s="20" t="s">
        <v>34</v>
      </c>
      <c r="B45" s="20" t="s">
        <v>67</v>
      </c>
      <c r="C45" s="17">
        <f>330.3+6.7+19.6</f>
        <v>356.6</v>
      </c>
      <c r="D45" s="17">
        <f t="shared" ref="D45:E45" si="10">330.3+6.7</f>
        <v>337</v>
      </c>
      <c r="E45" s="17">
        <f t="shared" si="10"/>
        <v>337</v>
      </c>
    </row>
    <row r="46" spans="1:6" ht="126" customHeight="1" x14ac:dyDescent="0.25">
      <c r="A46" s="15"/>
      <c r="B46" s="39" t="s">
        <v>68</v>
      </c>
      <c r="C46" s="32">
        <f t="shared" ref="C46:D46" si="11">C48+C49</f>
        <v>3642.3</v>
      </c>
      <c r="D46" s="32">
        <f t="shared" si="11"/>
        <v>3642.3</v>
      </c>
      <c r="E46" s="32">
        <f>E48+E49</f>
        <v>3642.3</v>
      </c>
    </row>
    <row r="47" spans="1:6" ht="15.75" x14ac:dyDescent="0.25">
      <c r="A47" s="34"/>
      <c r="B47" s="40" t="s">
        <v>3</v>
      </c>
      <c r="C47" s="33"/>
      <c r="D47" s="33"/>
      <c r="E47" s="35"/>
    </row>
    <row r="48" spans="1:6" ht="114.75" customHeight="1" x14ac:dyDescent="0.25">
      <c r="A48" s="41" t="s">
        <v>69</v>
      </c>
      <c r="B48" s="39" t="s">
        <v>7</v>
      </c>
      <c r="C48" s="17">
        <v>138.5</v>
      </c>
      <c r="D48" s="17">
        <v>138.5</v>
      </c>
      <c r="E48" s="42">
        <v>138.5</v>
      </c>
    </row>
    <row r="49" spans="1:5" ht="78.75" customHeight="1" x14ac:dyDescent="0.25">
      <c r="A49" s="43" t="s">
        <v>70</v>
      </c>
      <c r="B49" s="44" t="s">
        <v>79</v>
      </c>
      <c r="C49" s="36">
        <v>3503.8</v>
      </c>
      <c r="D49" s="36">
        <v>3503.8</v>
      </c>
      <c r="E49" s="45">
        <v>3503.8</v>
      </c>
    </row>
    <row r="50" spans="1:5" ht="81" customHeight="1" x14ac:dyDescent="0.25">
      <c r="A50" s="22" t="s">
        <v>33</v>
      </c>
      <c r="B50" s="37" t="s">
        <v>71</v>
      </c>
      <c r="C50" s="17">
        <f t="shared" ref="C50:E50" si="12">330.3+6.7</f>
        <v>337</v>
      </c>
      <c r="D50" s="17">
        <f t="shared" si="12"/>
        <v>337</v>
      </c>
      <c r="E50" s="17">
        <f t="shared" si="12"/>
        <v>337</v>
      </c>
    </row>
    <row r="51" spans="1:5" ht="232.5" customHeight="1" x14ac:dyDescent="0.25">
      <c r="A51" s="15"/>
      <c r="B51" s="20" t="s">
        <v>72</v>
      </c>
      <c r="C51" s="19">
        <f>C53+C54+C55</f>
        <v>3964.3</v>
      </c>
      <c r="D51" s="19">
        <f t="shared" ref="D51:E51" si="13">D53+D54+D55</f>
        <v>3964.3</v>
      </c>
      <c r="E51" s="19">
        <f t="shared" si="13"/>
        <v>3964.3</v>
      </c>
    </row>
    <row r="52" spans="1:5" ht="15.75" x14ac:dyDescent="0.25">
      <c r="A52" s="34"/>
      <c r="B52" s="34" t="s">
        <v>3</v>
      </c>
      <c r="C52" s="33"/>
      <c r="D52" s="33"/>
      <c r="E52" s="35"/>
    </row>
    <row r="53" spans="1:5" ht="103.5" customHeight="1" x14ac:dyDescent="0.25">
      <c r="A53" s="46" t="s">
        <v>28</v>
      </c>
      <c r="B53" s="22" t="s">
        <v>4</v>
      </c>
      <c r="C53" s="31">
        <v>3216.4</v>
      </c>
      <c r="D53" s="31">
        <v>3216.4</v>
      </c>
      <c r="E53" s="42">
        <v>3216.4</v>
      </c>
    </row>
    <row r="54" spans="1:5" ht="93" customHeight="1" x14ac:dyDescent="0.25">
      <c r="A54" s="46" t="s">
        <v>29</v>
      </c>
      <c r="B54" s="22" t="s">
        <v>5</v>
      </c>
      <c r="C54" s="31">
        <v>636</v>
      </c>
      <c r="D54" s="31">
        <v>636</v>
      </c>
      <c r="E54" s="42">
        <v>636</v>
      </c>
    </row>
    <row r="55" spans="1:5" ht="180.75" customHeight="1" x14ac:dyDescent="0.25">
      <c r="A55" s="43" t="s">
        <v>30</v>
      </c>
      <c r="B55" s="37" t="s">
        <v>6</v>
      </c>
      <c r="C55" s="36">
        <v>111.9</v>
      </c>
      <c r="D55" s="36">
        <v>111.9</v>
      </c>
      <c r="E55" s="45">
        <v>111.9</v>
      </c>
    </row>
    <row r="56" spans="1:5" ht="75.75" customHeight="1" x14ac:dyDescent="0.25">
      <c r="A56" s="70" t="s">
        <v>26</v>
      </c>
      <c r="B56" s="73" t="s">
        <v>73</v>
      </c>
      <c r="C56" s="69">
        <f>35978.7+183.4+587.1+2997.8</f>
        <v>39747</v>
      </c>
      <c r="D56" s="47">
        <v>35978.699999999997</v>
      </c>
      <c r="E56" s="19">
        <v>35978.699999999997</v>
      </c>
    </row>
    <row r="57" spans="1:5" ht="104.25" customHeight="1" x14ac:dyDescent="0.25">
      <c r="A57" s="72" t="s">
        <v>75</v>
      </c>
      <c r="B57" s="73" t="s">
        <v>74</v>
      </c>
      <c r="C57" s="74">
        <f>65.9+65.8</f>
        <v>131.69999999999999</v>
      </c>
      <c r="D57" s="19">
        <v>65.900000000000006</v>
      </c>
      <c r="E57" s="19">
        <v>65.900000000000006</v>
      </c>
    </row>
    <row r="58" spans="1:5" ht="104.25" customHeight="1" x14ac:dyDescent="0.25">
      <c r="A58" s="51" t="s">
        <v>118</v>
      </c>
      <c r="B58" s="52" t="s">
        <v>119</v>
      </c>
      <c r="C58" s="66">
        <f>C59</f>
        <v>9.6999999999999993</v>
      </c>
      <c r="D58" s="66">
        <f t="shared" ref="D58:E58" si="14">D59</f>
        <v>3.8</v>
      </c>
      <c r="E58" s="66">
        <f t="shared" si="14"/>
        <v>1.1000000000000001</v>
      </c>
    </row>
    <row r="59" spans="1:5" ht="104.25" customHeight="1" x14ac:dyDescent="0.25">
      <c r="A59" s="37" t="s">
        <v>120</v>
      </c>
      <c r="B59" s="37" t="s">
        <v>121</v>
      </c>
      <c r="C59" s="36">
        <v>9.6999999999999993</v>
      </c>
      <c r="D59" s="32">
        <v>3.8</v>
      </c>
      <c r="E59" s="32">
        <v>1.1000000000000001</v>
      </c>
    </row>
    <row r="60" spans="1:5" ht="90" customHeight="1" x14ac:dyDescent="0.25">
      <c r="A60" s="22" t="s">
        <v>87</v>
      </c>
      <c r="B60" s="22" t="s">
        <v>88</v>
      </c>
      <c r="C60" s="19">
        <f>12492.8-516.2</f>
        <v>11976.599999999999</v>
      </c>
      <c r="D60" s="19">
        <f>12492.8-516.2</f>
        <v>11976.599999999999</v>
      </c>
      <c r="E60" s="19">
        <f>12003.7-27</f>
        <v>11976.7</v>
      </c>
    </row>
    <row r="61" spans="1:5" ht="15.75" x14ac:dyDescent="0.25">
      <c r="A61" s="48" t="s">
        <v>37</v>
      </c>
      <c r="B61" s="49" t="s">
        <v>41</v>
      </c>
      <c r="C61" s="50">
        <f>C64+C62</f>
        <v>19005.3</v>
      </c>
      <c r="D61" s="50">
        <f t="shared" ref="D61:E61" si="15">D64+D62</f>
        <v>4199.7</v>
      </c>
      <c r="E61" s="50">
        <f t="shared" si="15"/>
        <v>3935.4</v>
      </c>
    </row>
    <row r="62" spans="1:5" ht="73.5" customHeight="1" x14ac:dyDescent="0.25">
      <c r="A62" s="51" t="s">
        <v>38</v>
      </c>
      <c r="B62" s="52" t="s">
        <v>16</v>
      </c>
      <c r="C62" s="53">
        <f t="shared" ref="C62:D62" si="16">C63</f>
        <v>688.69999999999993</v>
      </c>
      <c r="D62" s="53">
        <f t="shared" si="16"/>
        <v>644.70000000000005</v>
      </c>
      <c r="E62" s="53">
        <f>E63</f>
        <v>680.4</v>
      </c>
    </row>
    <row r="63" spans="1:5" ht="76.5" customHeight="1" x14ac:dyDescent="0.25">
      <c r="A63" s="15" t="s">
        <v>39</v>
      </c>
      <c r="B63" s="61" t="s">
        <v>17</v>
      </c>
      <c r="C63" s="47">
        <f>626+57.8+4.9</f>
        <v>688.69999999999993</v>
      </c>
      <c r="D63" s="15">
        <v>644.70000000000005</v>
      </c>
      <c r="E63" s="19">
        <v>680.4</v>
      </c>
    </row>
    <row r="64" spans="1:5" s="14" customFormat="1" ht="42.75" customHeight="1" x14ac:dyDescent="0.25">
      <c r="A64" s="54" t="s">
        <v>77</v>
      </c>
      <c r="B64" s="55" t="s">
        <v>78</v>
      </c>
      <c r="C64" s="56">
        <f>C65</f>
        <v>18316.599999999999</v>
      </c>
      <c r="D64" s="56">
        <f t="shared" ref="D64:E64" si="17">D65</f>
        <v>3555</v>
      </c>
      <c r="E64" s="56">
        <f t="shared" si="17"/>
        <v>3255</v>
      </c>
    </row>
    <row r="65" spans="1:5" s="14" customFormat="1" ht="30" customHeight="1" x14ac:dyDescent="0.25">
      <c r="A65" s="24" t="s">
        <v>40</v>
      </c>
      <c r="B65" s="57" t="s">
        <v>18</v>
      </c>
      <c r="C65" s="53">
        <f>C66</f>
        <v>18316.599999999999</v>
      </c>
      <c r="D65" s="53">
        <f t="shared" ref="D65:E65" si="18">D66</f>
        <v>3555</v>
      </c>
      <c r="E65" s="53">
        <f t="shared" si="18"/>
        <v>3255</v>
      </c>
    </row>
    <row r="66" spans="1:5" s="14" customFormat="1" ht="50.25" customHeight="1" x14ac:dyDescent="0.25">
      <c r="A66" s="24" t="s">
        <v>48</v>
      </c>
      <c r="B66" s="57" t="s">
        <v>49</v>
      </c>
      <c r="C66" s="53">
        <f>C69+C68+C70+C71+C67</f>
        <v>18316.599999999999</v>
      </c>
      <c r="D66" s="53">
        <f>D69+D68</f>
        <v>3555</v>
      </c>
      <c r="E66" s="53">
        <f>E69+E68</f>
        <v>3255</v>
      </c>
    </row>
    <row r="67" spans="1:5" s="14" customFormat="1" ht="57.75" customHeight="1" x14ac:dyDescent="0.25">
      <c r="A67" s="75" t="s">
        <v>122</v>
      </c>
      <c r="B67" s="76" t="s">
        <v>123</v>
      </c>
      <c r="C67" s="77">
        <f>335+290+9655.5</f>
        <v>10280.5</v>
      </c>
      <c r="D67" s="53"/>
      <c r="E67" s="53"/>
    </row>
    <row r="68" spans="1:5" s="14" customFormat="1" ht="77.25" customHeight="1" x14ac:dyDescent="0.25">
      <c r="A68" s="75" t="s">
        <v>84</v>
      </c>
      <c r="B68" s="78" t="s">
        <v>86</v>
      </c>
      <c r="C68" s="77">
        <f>446.1+474.4+283.1</f>
        <v>1203.5999999999999</v>
      </c>
      <c r="D68" s="58">
        <f>446.1+8.9</f>
        <v>455</v>
      </c>
      <c r="E68" s="58">
        <f>446.1+8.9</f>
        <v>455</v>
      </c>
    </row>
    <row r="69" spans="1:5" s="14" customFormat="1" ht="75" customHeight="1" x14ac:dyDescent="0.25">
      <c r="A69" s="15" t="s">
        <v>52</v>
      </c>
      <c r="B69" s="62" t="s">
        <v>76</v>
      </c>
      <c r="C69" s="58">
        <v>3500</v>
      </c>
      <c r="D69" s="58">
        <f>2500+600</f>
        <v>3100</v>
      </c>
      <c r="E69" s="58">
        <f>2500+300</f>
        <v>2800</v>
      </c>
    </row>
    <row r="70" spans="1:5" s="14" customFormat="1" ht="75" customHeight="1" x14ac:dyDescent="0.25">
      <c r="A70" s="17" t="s">
        <v>107</v>
      </c>
      <c r="B70" s="63" t="s">
        <v>106</v>
      </c>
      <c r="C70" s="58">
        <f>1038+621.9+672.6</f>
        <v>2332.5</v>
      </c>
      <c r="D70" s="58"/>
      <c r="E70" s="58"/>
    </row>
    <row r="71" spans="1:5" s="14" customFormat="1" ht="75" customHeight="1" x14ac:dyDescent="0.25">
      <c r="A71" s="17" t="s">
        <v>108</v>
      </c>
      <c r="B71" s="63" t="s">
        <v>109</v>
      </c>
      <c r="C71" s="58">
        <v>1000</v>
      </c>
      <c r="D71" s="58"/>
      <c r="E71" s="58"/>
    </row>
  </sheetData>
  <mergeCells count="3">
    <mergeCell ref="A1:E1"/>
    <mergeCell ref="A3:E3"/>
    <mergeCell ref="A4:E4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2022-10-28T05:03:44Z</dcterms:modified>
</cp:coreProperties>
</file>